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8" yWindow="708" windowWidth="8580" windowHeight="4392"/>
  </bookViews>
  <sheets>
    <sheet name="Sheet1" sheetId="1" r:id="rId1"/>
    <sheet name="Sheet2" sheetId="2" r:id="rId2"/>
    <sheet name="Sheet3" sheetId="3" r:id="rId3"/>
  </sheets>
  <calcPr calcId="145621" calcMode="manual"/>
</workbook>
</file>

<file path=xl/calcChain.xml><?xml version="1.0" encoding="utf-8"?>
<calcChain xmlns="http://schemas.openxmlformats.org/spreadsheetml/2006/main">
  <c r="U29" i="1" l="1"/>
  <c r="O29" i="1"/>
  <c r="R29" i="1" s="1"/>
  <c r="S29" i="1" s="1"/>
  <c r="N29" i="1"/>
  <c r="L29" i="1"/>
  <c r="I29" i="1"/>
  <c r="G29" i="1"/>
  <c r="U28" i="1"/>
  <c r="R28" i="1"/>
  <c r="O28" i="1"/>
  <c r="N28" i="1"/>
  <c r="L28" i="1"/>
  <c r="S28" i="1" s="1"/>
  <c r="I28" i="1"/>
  <c r="H28" i="1"/>
  <c r="G28" i="1" s="1"/>
  <c r="U27" i="1"/>
  <c r="O27" i="1"/>
  <c r="R27" i="1" s="1"/>
  <c r="S27" i="1" s="1"/>
  <c r="N27" i="1"/>
  <c r="L27" i="1"/>
  <c r="I27" i="1"/>
  <c r="G27" i="1"/>
  <c r="U26" i="1"/>
  <c r="O26" i="1"/>
  <c r="R26" i="1" s="1"/>
  <c r="N26" i="1"/>
  <c r="H26" i="1"/>
  <c r="I26" i="1" s="1"/>
  <c r="L26" i="1" s="1"/>
  <c r="G26" i="1"/>
  <c r="U25" i="1"/>
  <c r="O25" i="1"/>
  <c r="R25" i="1" s="1"/>
  <c r="S25" i="1" s="1"/>
  <c r="N25" i="1"/>
  <c r="H25" i="1"/>
  <c r="I25" i="1" s="1"/>
  <c r="L25" i="1" s="1"/>
  <c r="U24" i="1"/>
  <c r="R24" i="1"/>
  <c r="S24" i="1" s="1"/>
  <c r="O24" i="1"/>
  <c r="N24" i="1"/>
  <c r="I24" i="1"/>
  <c r="L24" i="1" s="1"/>
  <c r="G24" i="1"/>
  <c r="U23" i="1"/>
  <c r="R23" i="1"/>
  <c r="O23" i="1"/>
  <c r="N23" i="1"/>
  <c r="I23" i="1"/>
  <c r="L23" i="1" s="1"/>
  <c r="G23" i="1"/>
  <c r="U22" i="1"/>
  <c r="R22" i="1"/>
  <c r="S22" i="1" s="1"/>
  <c r="O22" i="1"/>
  <c r="N22" i="1"/>
  <c r="I22" i="1"/>
  <c r="L22" i="1" s="1"/>
  <c r="G22" i="1"/>
  <c r="U21" i="1"/>
  <c r="R21" i="1"/>
  <c r="O21" i="1"/>
  <c r="N21" i="1"/>
  <c r="I21" i="1"/>
  <c r="L21" i="1" s="1"/>
  <c r="G21" i="1"/>
  <c r="U20" i="1"/>
  <c r="R20" i="1"/>
  <c r="S20" i="1" s="1"/>
  <c r="O20" i="1"/>
  <c r="N20" i="1"/>
  <c r="I20" i="1"/>
  <c r="L20" i="1" s="1"/>
  <c r="G20" i="1"/>
  <c r="U19" i="1"/>
  <c r="R19" i="1"/>
  <c r="O19" i="1"/>
  <c r="N19" i="1"/>
  <c r="I19" i="1"/>
  <c r="L19" i="1" s="1"/>
  <c r="G19" i="1"/>
  <c r="U18" i="1"/>
  <c r="R18" i="1"/>
  <c r="S18" i="1" s="1"/>
  <c r="O18" i="1"/>
  <c r="N18" i="1"/>
  <c r="I18" i="1"/>
  <c r="L18" i="1" s="1"/>
  <c r="G18" i="1"/>
  <c r="U16" i="1"/>
  <c r="R16" i="1"/>
  <c r="O16" i="1"/>
  <c r="N16" i="1"/>
  <c r="I16" i="1"/>
  <c r="L16" i="1" s="1"/>
  <c r="G16" i="1"/>
  <c r="U15" i="1"/>
  <c r="R15" i="1"/>
  <c r="S15" i="1" s="1"/>
  <c r="O15" i="1"/>
  <c r="N15" i="1"/>
  <c r="I15" i="1"/>
  <c r="L15" i="1" s="1"/>
  <c r="G15" i="1"/>
  <c r="U14" i="1"/>
  <c r="R14" i="1"/>
  <c r="O14" i="1"/>
  <c r="N14" i="1"/>
  <c r="I14" i="1"/>
  <c r="L14" i="1" s="1"/>
  <c r="G14" i="1"/>
  <c r="U13" i="1"/>
  <c r="R13" i="1"/>
  <c r="S13" i="1" s="1"/>
  <c r="O13" i="1"/>
  <c r="N13" i="1"/>
  <c r="I13" i="1"/>
  <c r="L13" i="1" s="1"/>
  <c r="G13" i="1"/>
  <c r="U12" i="1"/>
  <c r="R12" i="1"/>
  <c r="O12" i="1"/>
  <c r="N12" i="1"/>
  <c r="I12" i="1"/>
  <c r="L12" i="1" s="1"/>
  <c r="H12" i="1"/>
  <c r="G12" i="1" s="1"/>
  <c r="U11" i="1"/>
  <c r="R11" i="1"/>
  <c r="O11" i="1"/>
  <c r="N11" i="1"/>
  <c r="L11" i="1"/>
  <c r="S11" i="1" s="1"/>
  <c r="I11" i="1"/>
  <c r="G11" i="1"/>
  <c r="U10" i="1"/>
  <c r="R10" i="1"/>
  <c r="O10" i="1"/>
  <c r="N10" i="1"/>
  <c r="L10" i="1"/>
  <c r="S10" i="1" s="1"/>
  <c r="I10" i="1"/>
  <c r="G10" i="1"/>
  <c r="U9" i="1"/>
  <c r="R9" i="1"/>
  <c r="O9" i="1"/>
  <c r="N9" i="1"/>
  <c r="L9" i="1"/>
  <c r="S9" i="1" s="1"/>
  <c r="I9" i="1"/>
  <c r="G9" i="1"/>
  <c r="S12" i="1" l="1"/>
  <c r="S14" i="1"/>
  <c r="S16" i="1"/>
  <c r="S19" i="1"/>
  <c r="S21" i="1"/>
  <c r="S23" i="1"/>
  <c r="S26" i="1"/>
  <c r="G25" i="1"/>
</calcChain>
</file>

<file path=xl/sharedStrings.xml><?xml version="1.0" encoding="utf-8"?>
<sst xmlns="http://schemas.openxmlformats.org/spreadsheetml/2006/main" count="103" uniqueCount="66">
  <si>
    <t>Source (HID base)</t>
  </si>
  <si>
    <t>HPS</t>
  </si>
  <si>
    <t>PSMH</t>
  </si>
  <si>
    <t>est. base case fixture efficiency</t>
  </si>
  <si>
    <t>est. base case fixture to target efficiency</t>
  </si>
  <si>
    <t>est. net base lumens on target</t>
  </si>
  <si>
    <t>est. measure case fixture efficiency</t>
  </si>
  <si>
    <t>est. measure case fixture to target efficiency</t>
  </si>
  <si>
    <t>est. net measure lumens on target</t>
  </si>
  <si>
    <t>Proposed Measure Case  (W)</t>
  </si>
  <si>
    <t xml:space="preserve">base case initial HID lamp lumens (Philips 2013 Lamp Spec Guide) </t>
  </si>
  <si>
    <t>Off-peak Demand saved (W)</t>
  </si>
  <si>
    <t>Base Case System (W)</t>
  </si>
  <si>
    <t>Base Case nominal (lamp)wattage</t>
  </si>
  <si>
    <t>Base Case System Efficacy (lumens/W)</t>
  </si>
  <si>
    <t>LT-71476</t>
  </si>
  <si>
    <t>LT-27397</t>
  </si>
  <si>
    <t>LT-25659</t>
  </si>
  <si>
    <t>LT-24181</t>
  </si>
  <si>
    <t>LT-55256</t>
  </si>
  <si>
    <t>LT-30938</t>
  </si>
  <si>
    <t>LT-56180</t>
  </si>
  <si>
    <t>LT-19782</t>
  </si>
  <si>
    <t>LT-19121</t>
  </si>
  <si>
    <t>LT-45412</t>
  </si>
  <si>
    <t>LT-33429</t>
  </si>
  <si>
    <t>LT-89769</t>
  </si>
  <si>
    <t>LT-62170</t>
  </si>
  <si>
    <t>LT-82363</t>
  </si>
  <si>
    <t>LT-59558</t>
  </si>
  <si>
    <t>LT-65209</t>
  </si>
  <si>
    <t>LT-28370</t>
  </si>
  <si>
    <t xml:space="preserve">LED IAMS Area Lighting </t>
  </si>
  <si>
    <t>LED W is ? % of HID base system W</t>
  </si>
  <si>
    <t xml:space="preserve">est. measure case mean light engine lumens based on an avg mntd efficacy of 80 lumens/W </t>
  </si>
  <si>
    <t>base case avg HID (HPS avg is 87.5% &amp; PSMH avg is 85%) lamp lumens</t>
  </si>
  <si>
    <t>50-90</t>
  </si>
  <si>
    <t>91-120</t>
  </si>
  <si>
    <t>121-150</t>
  </si>
  <si>
    <t>151-203</t>
  </si>
  <si>
    <t>204-275</t>
  </si>
  <si>
    <t>276-496</t>
  </si>
  <si>
    <t>497-607</t>
  </si>
  <si>
    <t>608-730</t>
  </si>
  <si>
    <t>45-67</t>
  </si>
  <si>
    <t>68-90</t>
  </si>
  <si>
    <t>91-113</t>
  </si>
  <si>
    <t>114-123</t>
  </si>
  <si>
    <t>124-161</t>
  </si>
  <si>
    <t>162-194</t>
  </si>
  <si>
    <t>195-226</t>
  </si>
  <si>
    <t>227-254</t>
  </si>
  <si>
    <t>255-325</t>
  </si>
  <si>
    <t>326-440</t>
  </si>
  <si>
    <t>441-517</t>
  </si>
  <si>
    <t>518-643</t>
  </si>
  <si>
    <t>W Ranges</t>
  </si>
  <si>
    <t>HPS average lumens</t>
  </si>
  <si>
    <t>PSMH average lumens</t>
  </si>
  <si>
    <t>Average maintained measure efficacy</t>
  </si>
  <si>
    <t>delta light check-want LED within zero to negative 15% of HID's light</t>
  </si>
  <si>
    <t>Solution Codes</t>
  </si>
  <si>
    <t>Measure Description</t>
  </si>
  <si>
    <t>LT-73969</t>
  </si>
  <si>
    <t>LT-89014</t>
  </si>
  <si>
    <t>LT-62026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</si>
</sst>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8"/>
      <color theme="1"/>
      <name val="Times New Roman"/>
      <family val="1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164" fontId="2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vertical="center"/>
    </xf>
    <xf numFmtId="164" fontId="0" fillId="0" borderId="0" xfId="0" applyNumberFormat="1"/>
    <xf numFmtId="165" fontId="2" fillId="2" borderId="2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2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6" fillId="4" borderId="2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165" fontId="5" fillId="4" borderId="2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8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V36"/>
  <sheetViews>
    <sheetView tabSelected="1" zoomScale="81" zoomScaleNormal="81" workbookViewId="0">
      <selection activeCell="X14" sqref="X14"/>
    </sheetView>
  </sheetViews>
  <sheetFormatPr defaultRowHeight="14.4" x14ac:dyDescent="0.3"/>
  <cols>
    <col min="3" max="3" width="12.109375" customWidth="1"/>
    <col min="8" max="8" width="10.44140625" bestFit="1" customWidth="1"/>
    <col min="14" max="14" width="10.44140625" bestFit="1" customWidth="1"/>
    <col min="15" max="15" width="21" customWidth="1"/>
    <col min="19" max="19" width="10.44140625" bestFit="1" customWidth="1"/>
  </cols>
  <sheetData>
    <row r="4" spans="1:22" ht="15" x14ac:dyDescent="0.25">
      <c r="H4" s="40" t="s">
        <v>57</v>
      </c>
      <c r="J4" s="4">
        <v>0.875</v>
      </c>
      <c r="L4" s="40" t="s">
        <v>59</v>
      </c>
      <c r="P4" s="4">
        <v>80</v>
      </c>
    </row>
    <row r="5" spans="1:22" ht="15" x14ac:dyDescent="0.25">
      <c r="H5" s="41" t="s">
        <v>58</v>
      </c>
      <c r="J5" s="4">
        <v>0.85</v>
      </c>
    </row>
    <row r="7" spans="1:22" x14ac:dyDescent="0.3">
      <c r="E7" s="48" t="s">
        <v>12</v>
      </c>
      <c r="F7" s="4"/>
      <c r="G7" s="8"/>
      <c r="H7" s="4"/>
      <c r="I7" s="4"/>
      <c r="J7" s="4"/>
      <c r="K7" s="4"/>
      <c r="L7" s="4"/>
      <c r="M7" s="4"/>
      <c r="N7" s="9"/>
      <c r="O7" s="4"/>
      <c r="P7" s="4"/>
      <c r="Q7" s="4"/>
      <c r="R7" s="4"/>
      <c r="S7" s="4"/>
      <c r="T7" s="48" t="s">
        <v>0</v>
      </c>
      <c r="U7" s="3"/>
    </row>
    <row r="8" spans="1:22" ht="124.2" x14ac:dyDescent="0.3">
      <c r="B8" s="42" t="s">
        <v>61</v>
      </c>
      <c r="C8" s="42" t="s">
        <v>62</v>
      </c>
      <c r="D8" s="25" t="s">
        <v>56</v>
      </c>
      <c r="E8" s="48"/>
      <c r="F8" s="4" t="s">
        <v>13</v>
      </c>
      <c r="G8" s="8" t="s">
        <v>14</v>
      </c>
      <c r="H8" s="4" t="s">
        <v>10</v>
      </c>
      <c r="I8" s="4" t="s">
        <v>35</v>
      </c>
      <c r="J8" s="4" t="s">
        <v>3</v>
      </c>
      <c r="K8" s="4" t="s">
        <v>4</v>
      </c>
      <c r="L8" s="4" t="s">
        <v>5</v>
      </c>
      <c r="M8" s="4" t="s">
        <v>9</v>
      </c>
      <c r="N8" s="9" t="s">
        <v>33</v>
      </c>
      <c r="O8" s="4" t="s">
        <v>34</v>
      </c>
      <c r="P8" s="4" t="s">
        <v>6</v>
      </c>
      <c r="Q8" s="4" t="s">
        <v>7</v>
      </c>
      <c r="R8" s="4" t="s">
        <v>8</v>
      </c>
      <c r="S8" s="4" t="s">
        <v>60</v>
      </c>
      <c r="T8" s="48"/>
      <c r="U8" s="4" t="s">
        <v>11</v>
      </c>
    </row>
    <row r="9" spans="1:22" ht="27.6" x14ac:dyDescent="0.3">
      <c r="A9">
        <v>1</v>
      </c>
      <c r="B9" s="22" t="s">
        <v>24</v>
      </c>
      <c r="C9" s="9" t="s">
        <v>32</v>
      </c>
      <c r="D9" s="24" t="s">
        <v>36</v>
      </c>
      <c r="E9" s="19">
        <v>188</v>
      </c>
      <c r="F9" s="19">
        <v>150</v>
      </c>
      <c r="G9" s="23">
        <f t="shared" ref="G9:G29" si="0">H9/E9</f>
        <v>85.106382978723403</v>
      </c>
      <c r="H9" s="23">
        <v>16000</v>
      </c>
      <c r="I9" s="23">
        <f t="shared" ref="I9:I16" si="1">$J$4*H9</f>
        <v>14000</v>
      </c>
      <c r="J9" s="20">
        <v>0.8</v>
      </c>
      <c r="K9" s="20">
        <v>0.65</v>
      </c>
      <c r="L9" s="23">
        <f t="shared" ref="L9:L24" si="2">I9*J9*K9</f>
        <v>7280</v>
      </c>
      <c r="M9" s="19">
        <v>90</v>
      </c>
      <c r="N9" s="14">
        <f t="shared" ref="N9:N13" si="3">M9/E9</f>
        <v>0.47872340425531917</v>
      </c>
      <c r="O9" s="23">
        <f t="shared" ref="O9:O16" si="4">M9*$P$4</f>
        <v>7200</v>
      </c>
      <c r="P9" s="14">
        <v>0.95</v>
      </c>
      <c r="Q9" s="14">
        <v>0.92</v>
      </c>
      <c r="R9" s="23">
        <f t="shared" ref="R9:R24" si="5">O9*P9*Q9</f>
        <v>6292.8</v>
      </c>
      <c r="S9" s="14">
        <f t="shared" ref="S9:S24" si="6">R9/L9</f>
        <v>0.86439560439560437</v>
      </c>
      <c r="T9" s="7" t="s">
        <v>1</v>
      </c>
      <c r="U9" s="7">
        <f t="shared" ref="U9:U24" si="7">E9-M9</f>
        <v>98</v>
      </c>
    </row>
    <row r="10" spans="1:22" ht="27.6" x14ac:dyDescent="0.3">
      <c r="A10">
        <v>2</v>
      </c>
      <c r="B10" s="22" t="s">
        <v>25</v>
      </c>
      <c r="C10" s="9" t="s">
        <v>32</v>
      </c>
      <c r="D10" s="24" t="s">
        <v>37</v>
      </c>
      <c r="E10" s="19">
        <v>250</v>
      </c>
      <c r="F10" s="19">
        <v>200</v>
      </c>
      <c r="G10" s="23">
        <f t="shared" si="0"/>
        <v>85.6</v>
      </c>
      <c r="H10" s="23">
        <v>21400</v>
      </c>
      <c r="I10" s="23">
        <f t="shared" si="1"/>
        <v>18725</v>
      </c>
      <c r="J10" s="20">
        <v>0.8</v>
      </c>
      <c r="K10" s="20">
        <v>0.65</v>
      </c>
      <c r="L10" s="23">
        <f t="shared" si="2"/>
        <v>9737</v>
      </c>
      <c r="M10" s="19">
        <v>120</v>
      </c>
      <c r="N10" s="14">
        <f t="shared" si="3"/>
        <v>0.48</v>
      </c>
      <c r="O10" s="23">
        <f t="shared" si="4"/>
        <v>9600</v>
      </c>
      <c r="P10" s="14">
        <v>0.95</v>
      </c>
      <c r="Q10" s="14">
        <v>0.92</v>
      </c>
      <c r="R10" s="23">
        <f t="shared" si="5"/>
        <v>8390.4</v>
      </c>
      <c r="S10" s="14">
        <f t="shared" si="6"/>
        <v>0.86170278319811022</v>
      </c>
      <c r="T10" s="7" t="s">
        <v>1</v>
      </c>
      <c r="U10" s="7">
        <f t="shared" si="7"/>
        <v>130</v>
      </c>
    </row>
    <row r="11" spans="1:22" ht="27.6" x14ac:dyDescent="0.3">
      <c r="A11">
        <v>3</v>
      </c>
      <c r="B11" s="22" t="s">
        <v>26</v>
      </c>
      <c r="C11" s="9" t="s">
        <v>32</v>
      </c>
      <c r="D11" s="24" t="s">
        <v>38</v>
      </c>
      <c r="E11" s="19">
        <v>295</v>
      </c>
      <c r="F11" s="19">
        <v>250</v>
      </c>
      <c r="G11" s="23">
        <f t="shared" si="0"/>
        <v>91.525423728813564</v>
      </c>
      <c r="H11" s="23">
        <v>27000</v>
      </c>
      <c r="I11" s="23">
        <f t="shared" si="1"/>
        <v>23625</v>
      </c>
      <c r="J11" s="20">
        <v>0.8</v>
      </c>
      <c r="K11" s="20">
        <v>0.65</v>
      </c>
      <c r="L11" s="23">
        <f t="shared" si="2"/>
        <v>12285</v>
      </c>
      <c r="M11" s="19">
        <v>150</v>
      </c>
      <c r="N11" s="14">
        <f t="shared" si="3"/>
        <v>0.50847457627118642</v>
      </c>
      <c r="O11" s="23">
        <f t="shared" si="4"/>
        <v>12000</v>
      </c>
      <c r="P11" s="14">
        <v>0.95</v>
      </c>
      <c r="Q11" s="14">
        <v>0.92</v>
      </c>
      <c r="R11" s="23">
        <f t="shared" si="5"/>
        <v>10488</v>
      </c>
      <c r="S11" s="14">
        <f t="shared" si="6"/>
        <v>0.85372405372405369</v>
      </c>
      <c r="T11" s="7" t="s">
        <v>1</v>
      </c>
      <c r="U11" s="7">
        <f t="shared" si="7"/>
        <v>145</v>
      </c>
      <c r="V11">
        <v>104</v>
      </c>
    </row>
    <row r="12" spans="1:22" ht="27.6" x14ac:dyDescent="0.3">
      <c r="A12">
        <v>4</v>
      </c>
      <c r="B12" s="22" t="s">
        <v>27</v>
      </c>
      <c r="C12" s="9" t="s">
        <v>32</v>
      </c>
      <c r="D12" s="24" t="s">
        <v>39</v>
      </c>
      <c r="E12" s="19">
        <v>365</v>
      </c>
      <c r="F12" s="19">
        <v>310</v>
      </c>
      <c r="G12" s="23">
        <f t="shared" si="0"/>
        <v>100.4566210045662</v>
      </c>
      <c r="H12" s="23">
        <f>33000/0.9</f>
        <v>36666.666666666664</v>
      </c>
      <c r="I12" s="23">
        <f t="shared" si="1"/>
        <v>32083.333333333332</v>
      </c>
      <c r="J12" s="20">
        <v>0.8</v>
      </c>
      <c r="K12" s="20">
        <v>0.65</v>
      </c>
      <c r="L12" s="23">
        <f t="shared" si="2"/>
        <v>16683.333333333336</v>
      </c>
      <c r="M12" s="19">
        <v>203</v>
      </c>
      <c r="N12" s="14">
        <f t="shared" si="3"/>
        <v>0.55616438356164388</v>
      </c>
      <c r="O12" s="23">
        <f t="shared" si="4"/>
        <v>16240</v>
      </c>
      <c r="P12" s="14">
        <v>0.95</v>
      </c>
      <c r="Q12" s="14">
        <v>0.92</v>
      </c>
      <c r="R12" s="23">
        <f t="shared" si="5"/>
        <v>14193.76</v>
      </c>
      <c r="S12" s="14">
        <f t="shared" si="6"/>
        <v>0.85077482517482506</v>
      </c>
      <c r="T12" s="7" t="s">
        <v>1</v>
      </c>
      <c r="U12" s="7">
        <f t="shared" si="7"/>
        <v>162</v>
      </c>
    </row>
    <row r="13" spans="1:22" ht="27.6" x14ac:dyDescent="0.3">
      <c r="A13">
        <v>5</v>
      </c>
      <c r="B13" s="22" t="s">
        <v>28</v>
      </c>
      <c r="C13" s="9" t="s">
        <v>32</v>
      </c>
      <c r="D13" s="24" t="s">
        <v>40</v>
      </c>
      <c r="E13" s="19">
        <v>465</v>
      </c>
      <c r="F13" s="19">
        <v>400</v>
      </c>
      <c r="G13" s="23">
        <f t="shared" si="0"/>
        <v>107.52688172043011</v>
      </c>
      <c r="H13" s="23">
        <v>50000</v>
      </c>
      <c r="I13" s="23">
        <f t="shared" si="1"/>
        <v>43750</v>
      </c>
      <c r="J13" s="20">
        <v>0.8</v>
      </c>
      <c r="K13" s="20">
        <v>0.65</v>
      </c>
      <c r="L13" s="23">
        <f t="shared" si="2"/>
        <v>22750</v>
      </c>
      <c r="M13" s="19">
        <v>275</v>
      </c>
      <c r="N13" s="14">
        <f t="shared" si="3"/>
        <v>0.59139784946236562</v>
      </c>
      <c r="O13" s="23">
        <f t="shared" si="4"/>
        <v>22000</v>
      </c>
      <c r="P13" s="14">
        <v>0.95</v>
      </c>
      <c r="Q13" s="14">
        <v>0.92</v>
      </c>
      <c r="R13" s="23">
        <f t="shared" si="5"/>
        <v>19228</v>
      </c>
      <c r="S13" s="14">
        <f t="shared" si="6"/>
        <v>0.84518681318681321</v>
      </c>
      <c r="T13" s="7" t="s">
        <v>1</v>
      </c>
      <c r="U13" s="7">
        <f t="shared" si="7"/>
        <v>190</v>
      </c>
    </row>
    <row r="14" spans="1:22" ht="27.6" x14ac:dyDescent="0.3">
      <c r="A14">
        <v>6</v>
      </c>
      <c r="B14" s="22" t="s">
        <v>29</v>
      </c>
      <c r="C14" s="9" t="s">
        <v>32</v>
      </c>
      <c r="D14" s="24" t="s">
        <v>41</v>
      </c>
      <c r="E14" s="19">
        <v>665</v>
      </c>
      <c r="F14" s="19">
        <v>600</v>
      </c>
      <c r="G14" s="23">
        <f t="shared" si="0"/>
        <v>135.33834586466165</v>
      </c>
      <c r="H14" s="23">
        <v>90000</v>
      </c>
      <c r="I14" s="23">
        <f t="shared" si="1"/>
        <v>78750</v>
      </c>
      <c r="J14" s="20">
        <v>0.8</v>
      </c>
      <c r="K14" s="20">
        <v>0.65</v>
      </c>
      <c r="L14" s="23">
        <f t="shared" ref="L14:L16" si="8">I14*J14*K14</f>
        <v>40950</v>
      </c>
      <c r="M14" s="19">
        <v>496</v>
      </c>
      <c r="N14" s="14">
        <f t="shared" ref="N14:N16" si="9">M14/E14</f>
        <v>0.74586466165413534</v>
      </c>
      <c r="O14" s="23">
        <f t="shared" si="4"/>
        <v>39680</v>
      </c>
      <c r="P14" s="14">
        <v>0.95</v>
      </c>
      <c r="Q14" s="14">
        <v>0.92</v>
      </c>
      <c r="R14" s="23">
        <f t="shared" ref="R14:R16" si="10">O14*P14*Q14</f>
        <v>34680.32</v>
      </c>
      <c r="S14" s="14">
        <f t="shared" ref="S14:S16" si="11">R14/L14</f>
        <v>0.84689426129426126</v>
      </c>
      <c r="T14" s="7" t="s">
        <v>1</v>
      </c>
      <c r="U14" s="7">
        <f t="shared" ref="U14:U16" si="12">E14-M14</f>
        <v>169</v>
      </c>
    </row>
    <row r="15" spans="1:22" ht="27.6" x14ac:dyDescent="0.3">
      <c r="A15">
        <v>7</v>
      </c>
      <c r="B15" s="22" t="s">
        <v>30</v>
      </c>
      <c r="C15" s="9" t="s">
        <v>32</v>
      </c>
      <c r="D15" s="24" t="s">
        <v>42</v>
      </c>
      <c r="E15" s="19">
        <v>840</v>
      </c>
      <c r="F15" s="19">
        <v>750</v>
      </c>
      <c r="G15" s="23">
        <f t="shared" si="0"/>
        <v>130.95238095238096</v>
      </c>
      <c r="H15" s="23">
        <v>110000</v>
      </c>
      <c r="I15" s="23">
        <f t="shared" si="1"/>
        <v>96250</v>
      </c>
      <c r="J15" s="20">
        <v>0.8</v>
      </c>
      <c r="K15" s="20">
        <v>0.65</v>
      </c>
      <c r="L15" s="23">
        <f t="shared" si="8"/>
        <v>50050</v>
      </c>
      <c r="M15" s="19">
        <v>607</v>
      </c>
      <c r="N15" s="14">
        <f t="shared" si="9"/>
        <v>0.72261904761904761</v>
      </c>
      <c r="O15" s="23">
        <f t="shared" si="4"/>
        <v>48560</v>
      </c>
      <c r="P15" s="14">
        <v>0.95</v>
      </c>
      <c r="Q15" s="14">
        <v>0.92</v>
      </c>
      <c r="R15" s="23">
        <f t="shared" si="10"/>
        <v>42441.440000000002</v>
      </c>
      <c r="S15" s="14">
        <f t="shared" si="11"/>
        <v>0.84798081918081925</v>
      </c>
      <c r="T15" s="7" t="s">
        <v>1</v>
      </c>
      <c r="U15" s="7">
        <f t="shared" si="12"/>
        <v>233</v>
      </c>
    </row>
    <row r="16" spans="1:22" ht="27.6" x14ac:dyDescent="0.3">
      <c r="A16">
        <v>8</v>
      </c>
      <c r="B16" s="22" t="s">
        <v>31</v>
      </c>
      <c r="C16" s="9" t="s">
        <v>32</v>
      </c>
      <c r="D16" s="24" t="s">
        <v>43</v>
      </c>
      <c r="E16" s="19">
        <v>1100</v>
      </c>
      <c r="F16" s="19">
        <v>1000</v>
      </c>
      <c r="G16" s="23">
        <f t="shared" si="0"/>
        <v>120.45454545454545</v>
      </c>
      <c r="H16" s="23">
        <v>132500</v>
      </c>
      <c r="I16" s="23">
        <f t="shared" si="1"/>
        <v>115937.5</v>
      </c>
      <c r="J16" s="20">
        <v>0.8</v>
      </c>
      <c r="K16" s="20">
        <v>0.65</v>
      </c>
      <c r="L16" s="23">
        <f t="shared" si="8"/>
        <v>60287.5</v>
      </c>
      <c r="M16" s="19">
        <v>730</v>
      </c>
      <c r="N16" s="14">
        <f t="shared" si="9"/>
        <v>0.66363636363636369</v>
      </c>
      <c r="O16" s="23">
        <f t="shared" si="4"/>
        <v>58400</v>
      </c>
      <c r="P16" s="14">
        <v>0.95</v>
      </c>
      <c r="Q16" s="14">
        <v>0.92</v>
      </c>
      <c r="R16" s="23">
        <f t="shared" si="10"/>
        <v>51041.600000000006</v>
      </c>
      <c r="S16" s="14">
        <f t="shared" si="11"/>
        <v>0.84663653327804278</v>
      </c>
      <c r="T16" s="7" t="s">
        <v>1</v>
      </c>
      <c r="U16" s="7">
        <f t="shared" si="12"/>
        <v>370</v>
      </c>
    </row>
    <row r="17" spans="1:22" x14ac:dyDescent="0.3">
      <c r="C17" s="26"/>
      <c r="D17" s="27"/>
      <c r="E17" s="28"/>
      <c r="F17" s="28"/>
      <c r="G17" s="29"/>
      <c r="H17" s="29"/>
      <c r="I17" s="29"/>
      <c r="J17" s="30"/>
      <c r="K17" s="30"/>
      <c r="L17" s="29"/>
      <c r="M17" s="28"/>
      <c r="N17" s="31"/>
      <c r="O17" s="29"/>
      <c r="P17" s="31"/>
      <c r="Q17" s="31"/>
      <c r="R17" s="29"/>
      <c r="S17" s="31"/>
      <c r="T17" s="26"/>
      <c r="U17" s="26"/>
    </row>
    <row r="18" spans="1:22" ht="27.6" x14ac:dyDescent="0.3">
      <c r="A18">
        <v>1</v>
      </c>
      <c r="B18" s="22" t="s">
        <v>15</v>
      </c>
      <c r="C18" s="9" t="s">
        <v>32</v>
      </c>
      <c r="D18" s="33" t="s">
        <v>44</v>
      </c>
      <c r="E18" s="34">
        <v>190</v>
      </c>
      <c r="F18" s="34">
        <v>150</v>
      </c>
      <c r="G18" s="35">
        <f t="shared" si="0"/>
        <v>65.78947368421052</v>
      </c>
      <c r="H18" s="35">
        <v>12500</v>
      </c>
      <c r="I18" s="35">
        <f t="shared" ref="I18:I29" si="13">$J$5*H18</f>
        <v>10625</v>
      </c>
      <c r="J18" s="36">
        <v>0.8</v>
      </c>
      <c r="K18" s="36">
        <v>0.65</v>
      </c>
      <c r="L18" s="35">
        <f t="shared" si="2"/>
        <v>5525</v>
      </c>
      <c r="M18" s="37">
        <v>67</v>
      </c>
      <c r="N18" s="38">
        <f t="shared" ref="N18:N21" si="14">M18/E18</f>
        <v>0.35263157894736841</v>
      </c>
      <c r="O18" s="35">
        <f t="shared" ref="O18:O29" si="15">M18*$P$4</f>
        <v>5360</v>
      </c>
      <c r="P18" s="38">
        <v>0.95</v>
      </c>
      <c r="Q18" s="38">
        <v>0.92</v>
      </c>
      <c r="R18" s="35">
        <f t="shared" si="5"/>
        <v>4684.6400000000003</v>
      </c>
      <c r="S18" s="38">
        <f t="shared" si="6"/>
        <v>0.84789864253393676</v>
      </c>
      <c r="T18" s="39" t="s">
        <v>2</v>
      </c>
      <c r="U18" s="39">
        <f t="shared" si="7"/>
        <v>123</v>
      </c>
    </row>
    <row r="19" spans="1:22" ht="27.6" x14ac:dyDescent="0.3">
      <c r="A19">
        <v>2</v>
      </c>
      <c r="B19" s="22" t="s">
        <v>16</v>
      </c>
      <c r="C19" s="9" t="s">
        <v>32</v>
      </c>
      <c r="D19" s="33" t="s">
        <v>45</v>
      </c>
      <c r="E19" s="34">
        <v>208</v>
      </c>
      <c r="F19" s="34">
        <v>175</v>
      </c>
      <c r="G19" s="35">
        <f t="shared" si="0"/>
        <v>80.52884615384616</v>
      </c>
      <c r="H19" s="35">
        <v>16750</v>
      </c>
      <c r="I19" s="35">
        <f t="shared" si="13"/>
        <v>14237.5</v>
      </c>
      <c r="J19" s="36">
        <v>0.8</v>
      </c>
      <c r="K19" s="36">
        <v>0.65</v>
      </c>
      <c r="L19" s="35">
        <f t="shared" si="2"/>
        <v>7403.5</v>
      </c>
      <c r="M19" s="37">
        <v>90</v>
      </c>
      <c r="N19" s="38">
        <f t="shared" si="14"/>
        <v>0.43269230769230771</v>
      </c>
      <c r="O19" s="35">
        <f t="shared" si="15"/>
        <v>7200</v>
      </c>
      <c r="P19" s="38">
        <v>0.95</v>
      </c>
      <c r="Q19" s="38">
        <v>0.92</v>
      </c>
      <c r="R19" s="35">
        <f t="shared" si="5"/>
        <v>6292.8</v>
      </c>
      <c r="S19" s="38">
        <f t="shared" si="6"/>
        <v>0.84997636253123521</v>
      </c>
      <c r="T19" s="39" t="s">
        <v>2</v>
      </c>
      <c r="U19" s="39">
        <f t="shared" si="7"/>
        <v>118</v>
      </c>
    </row>
    <row r="20" spans="1:22" ht="27.6" x14ac:dyDescent="0.3">
      <c r="A20">
        <v>3</v>
      </c>
      <c r="B20" s="43" t="s">
        <v>63</v>
      </c>
      <c r="C20" s="9" t="s">
        <v>32</v>
      </c>
      <c r="D20" s="33" t="s">
        <v>46</v>
      </c>
      <c r="E20" s="34">
        <v>232</v>
      </c>
      <c r="F20" s="34">
        <v>200</v>
      </c>
      <c r="G20" s="35">
        <f t="shared" ref="G20" si="16">H20/E20</f>
        <v>90.517241379310349</v>
      </c>
      <c r="H20" s="35">
        <v>21000</v>
      </c>
      <c r="I20" s="35">
        <f t="shared" si="13"/>
        <v>17850</v>
      </c>
      <c r="J20" s="36">
        <v>0.8</v>
      </c>
      <c r="K20" s="36">
        <v>0.65</v>
      </c>
      <c r="L20" s="35">
        <f t="shared" ref="L20:L21" si="17">I20*J20*K20</f>
        <v>9282</v>
      </c>
      <c r="M20" s="37">
        <v>113</v>
      </c>
      <c r="N20" s="38">
        <f t="shared" si="14"/>
        <v>0.48706896551724138</v>
      </c>
      <c r="O20" s="35">
        <f t="shared" si="15"/>
        <v>9040</v>
      </c>
      <c r="P20" s="38">
        <v>0.95</v>
      </c>
      <c r="Q20" s="38">
        <v>0.92</v>
      </c>
      <c r="R20" s="35">
        <f t="shared" ref="R20" si="18">O20*P20*Q20</f>
        <v>7900.96</v>
      </c>
      <c r="S20" s="38">
        <f t="shared" ref="S20:S21" si="19">R20/L20</f>
        <v>0.85121310062486533</v>
      </c>
      <c r="T20" s="39" t="s">
        <v>2</v>
      </c>
      <c r="U20" s="39">
        <f t="shared" ref="U20" si="20">E20-M20</f>
        <v>119</v>
      </c>
    </row>
    <row r="21" spans="1:22" ht="27.6" x14ac:dyDescent="0.3">
      <c r="A21">
        <v>4</v>
      </c>
      <c r="B21" s="45" t="s">
        <v>17</v>
      </c>
      <c r="C21" s="9" t="s">
        <v>32</v>
      </c>
      <c r="D21" s="33" t="s">
        <v>47</v>
      </c>
      <c r="E21" s="34">
        <v>288</v>
      </c>
      <c r="F21" s="34">
        <v>250</v>
      </c>
      <c r="G21" s="35">
        <f t="shared" si="0"/>
        <v>79.427083333333329</v>
      </c>
      <c r="H21" s="35">
        <v>22875</v>
      </c>
      <c r="I21" s="35">
        <f t="shared" si="13"/>
        <v>19443.75</v>
      </c>
      <c r="J21" s="36">
        <v>0.8</v>
      </c>
      <c r="K21" s="36">
        <v>0.65</v>
      </c>
      <c r="L21" s="35">
        <f t="shared" si="17"/>
        <v>10110.75</v>
      </c>
      <c r="M21" s="37">
        <v>123</v>
      </c>
      <c r="N21" s="38">
        <f t="shared" si="14"/>
        <v>0.42708333333333331</v>
      </c>
      <c r="O21" s="35">
        <f t="shared" si="15"/>
        <v>9840</v>
      </c>
      <c r="P21" s="38">
        <v>0.95</v>
      </c>
      <c r="Q21" s="38">
        <v>0.92</v>
      </c>
      <c r="R21" s="35">
        <f t="shared" si="5"/>
        <v>8600.16</v>
      </c>
      <c r="S21" s="38">
        <f t="shared" si="19"/>
        <v>0.85059565314145835</v>
      </c>
      <c r="T21" s="39" t="s">
        <v>2</v>
      </c>
      <c r="U21" s="39">
        <f t="shared" si="7"/>
        <v>165</v>
      </c>
    </row>
    <row r="22" spans="1:22" ht="27.6" x14ac:dyDescent="0.3">
      <c r="A22">
        <v>5</v>
      </c>
      <c r="B22" s="47" t="s">
        <v>64</v>
      </c>
      <c r="C22" s="44" t="s">
        <v>32</v>
      </c>
      <c r="D22" s="33" t="s">
        <v>48</v>
      </c>
      <c r="E22" s="34">
        <v>365</v>
      </c>
      <c r="F22" s="34">
        <v>320</v>
      </c>
      <c r="G22" s="35">
        <f t="shared" si="0"/>
        <v>82.191780821917803</v>
      </c>
      <c r="H22" s="35">
        <v>30000</v>
      </c>
      <c r="I22" s="35">
        <f t="shared" si="13"/>
        <v>25500</v>
      </c>
      <c r="J22" s="36">
        <v>0.8</v>
      </c>
      <c r="K22" s="36">
        <v>0.65</v>
      </c>
      <c r="L22" s="35">
        <f t="shared" ref="L22:L23" si="21">I22*J22*K22</f>
        <v>13260</v>
      </c>
      <c r="M22" s="37">
        <v>161</v>
      </c>
      <c r="N22" s="38">
        <f t="shared" ref="N22:N23" si="22">M22/E22</f>
        <v>0.44109589041095892</v>
      </c>
      <c r="O22" s="35">
        <f t="shared" si="15"/>
        <v>12880</v>
      </c>
      <c r="P22" s="38">
        <v>0.95</v>
      </c>
      <c r="Q22" s="38">
        <v>0.92</v>
      </c>
      <c r="R22" s="35">
        <f t="shared" ref="R22:R23" si="23">O22*P22*Q22</f>
        <v>11257.12</v>
      </c>
      <c r="S22" s="38">
        <f t="shared" ref="S22:S23" si="24">R22/L22</f>
        <v>0.84895324283559581</v>
      </c>
      <c r="T22" s="39" t="s">
        <v>2</v>
      </c>
      <c r="U22" s="39">
        <f t="shared" si="7"/>
        <v>204</v>
      </c>
    </row>
    <row r="23" spans="1:22" ht="27.6" x14ac:dyDescent="0.3">
      <c r="A23">
        <v>6</v>
      </c>
      <c r="B23" s="47" t="s">
        <v>65</v>
      </c>
      <c r="C23" s="44" t="s">
        <v>32</v>
      </c>
      <c r="D23" s="33" t="s">
        <v>49</v>
      </c>
      <c r="E23" s="34">
        <v>400</v>
      </c>
      <c r="F23" s="34">
        <v>350</v>
      </c>
      <c r="G23" s="35">
        <f t="shared" si="0"/>
        <v>90</v>
      </c>
      <c r="H23" s="35">
        <v>36000</v>
      </c>
      <c r="I23" s="35">
        <f t="shared" si="13"/>
        <v>30600</v>
      </c>
      <c r="J23" s="36">
        <v>0.8</v>
      </c>
      <c r="K23" s="36">
        <v>0.65</v>
      </c>
      <c r="L23" s="35">
        <f t="shared" si="21"/>
        <v>15912</v>
      </c>
      <c r="M23" s="37">
        <v>194</v>
      </c>
      <c r="N23" s="38">
        <f t="shared" si="22"/>
        <v>0.48499999999999999</v>
      </c>
      <c r="O23" s="35">
        <f t="shared" si="15"/>
        <v>15520</v>
      </c>
      <c r="P23" s="38">
        <v>0.95</v>
      </c>
      <c r="Q23" s="38">
        <v>0.92</v>
      </c>
      <c r="R23" s="35">
        <f t="shared" si="23"/>
        <v>13564.480000000001</v>
      </c>
      <c r="S23" s="38">
        <f t="shared" si="24"/>
        <v>0.85246857717445956</v>
      </c>
      <c r="T23" s="39" t="s">
        <v>2</v>
      </c>
      <c r="U23" s="39">
        <f t="shared" si="7"/>
        <v>206</v>
      </c>
    </row>
    <row r="24" spans="1:22" ht="27.6" x14ac:dyDescent="0.3">
      <c r="A24">
        <v>7</v>
      </c>
      <c r="B24" s="46" t="s">
        <v>18</v>
      </c>
      <c r="C24" s="9" t="s">
        <v>32</v>
      </c>
      <c r="D24" s="33" t="s">
        <v>50</v>
      </c>
      <c r="E24" s="34">
        <v>458</v>
      </c>
      <c r="F24" s="34">
        <v>400</v>
      </c>
      <c r="G24" s="35">
        <f t="shared" si="0"/>
        <v>91.703056768558952</v>
      </c>
      <c r="H24" s="35">
        <v>42000</v>
      </c>
      <c r="I24" s="35">
        <f t="shared" si="13"/>
        <v>35700</v>
      </c>
      <c r="J24" s="36">
        <v>0.8</v>
      </c>
      <c r="K24" s="36">
        <v>0.65</v>
      </c>
      <c r="L24" s="35">
        <f t="shared" si="2"/>
        <v>18564</v>
      </c>
      <c r="M24" s="37">
        <v>226</v>
      </c>
      <c r="N24" s="38">
        <f>M24/E24</f>
        <v>0.49344978165938863</v>
      </c>
      <c r="O24" s="35">
        <f t="shared" si="15"/>
        <v>18080</v>
      </c>
      <c r="P24" s="38">
        <v>0.95</v>
      </c>
      <c r="Q24" s="38">
        <v>0.92</v>
      </c>
      <c r="R24" s="35">
        <f t="shared" si="5"/>
        <v>15801.92</v>
      </c>
      <c r="S24" s="38">
        <f t="shared" si="6"/>
        <v>0.85121310062486533</v>
      </c>
      <c r="T24" s="39" t="s">
        <v>2</v>
      </c>
      <c r="U24" s="39">
        <f t="shared" si="7"/>
        <v>232</v>
      </c>
    </row>
    <row r="25" spans="1:22" ht="27.6" x14ac:dyDescent="0.3">
      <c r="A25">
        <v>8</v>
      </c>
      <c r="B25" s="22" t="s">
        <v>19</v>
      </c>
      <c r="C25" s="9" t="s">
        <v>32</v>
      </c>
      <c r="D25" s="33" t="s">
        <v>51</v>
      </c>
      <c r="E25" s="34">
        <v>506</v>
      </c>
      <c r="F25" s="34">
        <v>450</v>
      </c>
      <c r="G25" s="35">
        <f t="shared" si="0"/>
        <v>93.379446640316203</v>
      </c>
      <c r="H25" s="35">
        <f>1.05*100*450</f>
        <v>47250</v>
      </c>
      <c r="I25" s="35">
        <f t="shared" si="13"/>
        <v>40162.5</v>
      </c>
      <c r="J25" s="36">
        <v>0.8</v>
      </c>
      <c r="K25" s="36">
        <v>0.65</v>
      </c>
      <c r="L25" s="35">
        <f t="shared" ref="L25:L29" si="25">I25*J25*K25</f>
        <v>20884.5</v>
      </c>
      <c r="M25" s="37">
        <v>254</v>
      </c>
      <c r="N25" s="38">
        <f t="shared" ref="N25:N29" si="26">M25/E25</f>
        <v>0.50197628458498023</v>
      </c>
      <c r="O25" s="35">
        <f t="shared" si="15"/>
        <v>20320</v>
      </c>
      <c r="P25" s="38">
        <v>0.95</v>
      </c>
      <c r="Q25" s="38">
        <v>0.92</v>
      </c>
      <c r="R25" s="35">
        <f t="shared" ref="R25:R29" si="27">O25*P25*Q25</f>
        <v>17759.68</v>
      </c>
      <c r="S25" s="38">
        <f t="shared" ref="S25:S29" si="28">R25/L25</f>
        <v>0.85037611625846921</v>
      </c>
      <c r="T25" s="39" t="s">
        <v>2</v>
      </c>
      <c r="U25" s="39">
        <f t="shared" ref="U25:U29" si="29">E25-M25</f>
        <v>252</v>
      </c>
    </row>
    <row r="26" spans="1:22" ht="27.6" x14ac:dyDescent="0.3">
      <c r="A26">
        <v>9</v>
      </c>
      <c r="B26" s="22" t="s">
        <v>20</v>
      </c>
      <c r="C26" s="9" t="s">
        <v>32</v>
      </c>
      <c r="D26" s="33" t="s">
        <v>52</v>
      </c>
      <c r="E26" s="34">
        <v>640</v>
      </c>
      <c r="F26" s="34">
        <v>575</v>
      </c>
      <c r="G26" s="35">
        <f t="shared" si="0"/>
        <v>94.3359375</v>
      </c>
      <c r="H26" s="35">
        <f>1.05*100*575</f>
        <v>60375</v>
      </c>
      <c r="I26" s="35">
        <f t="shared" si="13"/>
        <v>51318.75</v>
      </c>
      <c r="J26" s="36">
        <v>0.8</v>
      </c>
      <c r="K26" s="36">
        <v>0.65</v>
      </c>
      <c r="L26" s="35">
        <f t="shared" ref="L26" si="30">I26*J26*K26</f>
        <v>26685.75</v>
      </c>
      <c r="M26" s="37">
        <v>325</v>
      </c>
      <c r="N26" s="38">
        <f t="shared" ref="N26" si="31">M26/E26</f>
        <v>0.5078125</v>
      </c>
      <c r="O26" s="35">
        <f t="shared" si="15"/>
        <v>26000</v>
      </c>
      <c r="P26" s="38">
        <v>0.95</v>
      </c>
      <c r="Q26" s="38">
        <v>0.92</v>
      </c>
      <c r="R26" s="35">
        <f t="shared" ref="R26" si="32">O26*P26*Q26</f>
        <v>22724</v>
      </c>
      <c r="S26" s="38">
        <f t="shared" ref="S26" si="33">R26/L26</f>
        <v>0.85154061624649857</v>
      </c>
      <c r="T26" s="39" t="s">
        <v>2</v>
      </c>
      <c r="U26" s="39">
        <f t="shared" ref="U26" si="34">E26-M26</f>
        <v>315</v>
      </c>
    </row>
    <row r="27" spans="1:22" ht="27.6" x14ac:dyDescent="0.3">
      <c r="A27">
        <v>10</v>
      </c>
      <c r="B27" s="22" t="s">
        <v>21</v>
      </c>
      <c r="C27" s="9" t="s">
        <v>32</v>
      </c>
      <c r="D27" s="33" t="s">
        <v>53</v>
      </c>
      <c r="E27" s="34">
        <v>818</v>
      </c>
      <c r="F27" s="34">
        <v>750</v>
      </c>
      <c r="G27" s="35">
        <f t="shared" si="0"/>
        <v>100.24449877750611</v>
      </c>
      <c r="H27" s="35">
        <v>82000</v>
      </c>
      <c r="I27" s="35">
        <f t="shared" si="13"/>
        <v>69700</v>
      </c>
      <c r="J27" s="36">
        <v>0.8</v>
      </c>
      <c r="K27" s="36">
        <v>0.65</v>
      </c>
      <c r="L27" s="35">
        <f t="shared" si="25"/>
        <v>36244</v>
      </c>
      <c r="M27" s="37">
        <v>440</v>
      </c>
      <c r="N27" s="38">
        <f t="shared" si="26"/>
        <v>0.53789731051344747</v>
      </c>
      <c r="O27" s="35">
        <f t="shared" si="15"/>
        <v>35200</v>
      </c>
      <c r="P27" s="38">
        <v>0.95</v>
      </c>
      <c r="Q27" s="38">
        <v>0.92</v>
      </c>
      <c r="R27" s="35">
        <f t="shared" si="27"/>
        <v>30764.800000000003</v>
      </c>
      <c r="S27" s="38">
        <f t="shared" si="28"/>
        <v>0.84882463304271061</v>
      </c>
      <c r="T27" s="39" t="s">
        <v>2</v>
      </c>
      <c r="U27" s="39">
        <f t="shared" si="29"/>
        <v>378</v>
      </c>
    </row>
    <row r="28" spans="1:22" ht="27.6" x14ac:dyDescent="0.3">
      <c r="A28">
        <v>11</v>
      </c>
      <c r="B28" s="22" t="s">
        <v>22</v>
      </c>
      <c r="C28" s="9" t="s">
        <v>32</v>
      </c>
      <c r="D28" s="33" t="s">
        <v>54</v>
      </c>
      <c r="E28" s="34">
        <v>950</v>
      </c>
      <c r="F28" s="34">
        <v>875</v>
      </c>
      <c r="G28" s="35">
        <f t="shared" si="0"/>
        <v>101.31578947368422</v>
      </c>
      <c r="H28" s="35">
        <f>1.1*100*875</f>
        <v>96250.000000000015</v>
      </c>
      <c r="I28" s="35">
        <f t="shared" si="13"/>
        <v>81812.500000000015</v>
      </c>
      <c r="J28" s="36">
        <v>0.8</v>
      </c>
      <c r="K28" s="36">
        <v>0.65</v>
      </c>
      <c r="L28" s="35">
        <f t="shared" si="25"/>
        <v>42542.500000000007</v>
      </c>
      <c r="M28" s="37">
        <v>517</v>
      </c>
      <c r="N28" s="38">
        <f t="shared" si="26"/>
        <v>0.54421052631578948</v>
      </c>
      <c r="O28" s="35">
        <f t="shared" si="15"/>
        <v>41360</v>
      </c>
      <c r="P28" s="38">
        <v>0.95</v>
      </c>
      <c r="Q28" s="38">
        <v>0.92</v>
      </c>
      <c r="R28" s="35">
        <f t="shared" si="27"/>
        <v>36148.639999999999</v>
      </c>
      <c r="S28" s="38">
        <f t="shared" si="28"/>
        <v>0.84970652876535213</v>
      </c>
      <c r="T28" s="39" t="s">
        <v>2</v>
      </c>
      <c r="U28" s="39">
        <f t="shared" si="29"/>
        <v>433</v>
      </c>
    </row>
    <row r="29" spans="1:22" ht="27.6" x14ac:dyDescent="0.3">
      <c r="A29">
        <v>12</v>
      </c>
      <c r="B29" s="22" t="s">
        <v>23</v>
      </c>
      <c r="C29" s="9" t="s">
        <v>32</v>
      </c>
      <c r="D29" s="33" t="s">
        <v>55</v>
      </c>
      <c r="E29" s="34">
        <v>1080</v>
      </c>
      <c r="F29" s="34">
        <v>1000</v>
      </c>
      <c r="G29" s="35">
        <f t="shared" si="0"/>
        <v>111.11111111111111</v>
      </c>
      <c r="H29" s="35">
        <v>120000</v>
      </c>
      <c r="I29" s="35">
        <f t="shared" si="13"/>
        <v>102000</v>
      </c>
      <c r="J29" s="36">
        <v>0.8</v>
      </c>
      <c r="K29" s="36">
        <v>0.65</v>
      </c>
      <c r="L29" s="35">
        <f t="shared" si="25"/>
        <v>53040</v>
      </c>
      <c r="M29" s="37">
        <v>643</v>
      </c>
      <c r="N29" s="38">
        <f t="shared" si="26"/>
        <v>0.59537037037037033</v>
      </c>
      <c r="O29" s="35">
        <f t="shared" si="15"/>
        <v>51440</v>
      </c>
      <c r="P29" s="38">
        <v>0.95</v>
      </c>
      <c r="Q29" s="38">
        <v>0.92</v>
      </c>
      <c r="R29" s="35">
        <f t="shared" si="27"/>
        <v>44958.560000000005</v>
      </c>
      <c r="S29" s="38">
        <f t="shared" si="28"/>
        <v>0.84763499245852192</v>
      </c>
      <c r="T29" s="39" t="s">
        <v>2</v>
      </c>
      <c r="U29" s="39">
        <f t="shared" si="29"/>
        <v>437</v>
      </c>
    </row>
    <row r="30" spans="1:22" x14ac:dyDescent="0.3">
      <c r="C30" s="10"/>
      <c r="D30" s="11"/>
      <c r="E30" s="15"/>
      <c r="F30" s="15"/>
      <c r="G30" s="15"/>
      <c r="H30" s="15"/>
      <c r="I30" s="15"/>
      <c r="J30" s="15"/>
      <c r="K30" s="15"/>
      <c r="L30" s="15"/>
      <c r="M30" s="16"/>
      <c r="N30" s="15"/>
      <c r="O30" s="15"/>
      <c r="P30" s="15"/>
      <c r="Q30" s="15"/>
      <c r="R30" s="15"/>
      <c r="S30" s="15"/>
      <c r="T30" s="12"/>
      <c r="U30" s="12"/>
      <c r="V30" s="13"/>
    </row>
    <row r="31" spans="1:22" ht="15" thickBot="1" x14ac:dyDescent="0.35">
      <c r="C31" s="5"/>
      <c r="E31" s="17"/>
      <c r="F31" s="17"/>
      <c r="G31" s="17"/>
      <c r="H31" s="17"/>
      <c r="I31" s="17"/>
      <c r="J31" s="17"/>
      <c r="K31" s="17"/>
      <c r="L31" s="17"/>
      <c r="M31" s="18"/>
      <c r="N31" s="15"/>
      <c r="O31" s="18"/>
      <c r="P31" s="18"/>
      <c r="Q31" s="18"/>
      <c r="R31" s="18"/>
      <c r="S31" s="18"/>
    </row>
    <row r="32" spans="1:22" ht="15.6" thickTop="1" thickBot="1" x14ac:dyDescent="0.35">
      <c r="C32" s="5"/>
      <c r="E32" s="2"/>
      <c r="F32" s="2"/>
      <c r="G32" s="2"/>
      <c r="H32" s="2"/>
      <c r="I32" s="32"/>
      <c r="J32" s="32"/>
      <c r="K32" s="32"/>
      <c r="L32" s="32"/>
      <c r="M32" s="21"/>
      <c r="N32" s="21"/>
      <c r="O32" s="21"/>
      <c r="P32" s="21"/>
      <c r="Q32" s="21"/>
      <c r="R32" s="21"/>
      <c r="S32" s="21"/>
      <c r="T32" s="21"/>
      <c r="U32" s="21"/>
    </row>
    <row r="33" spans="3:12" ht="15.6" thickTop="1" thickBot="1" x14ac:dyDescent="0.35">
      <c r="C33" s="5"/>
      <c r="E33" s="2"/>
      <c r="F33" s="2"/>
      <c r="G33" s="2"/>
      <c r="H33" s="2"/>
      <c r="I33" s="2"/>
      <c r="J33" s="2"/>
      <c r="K33" s="2"/>
      <c r="L33" s="2"/>
    </row>
    <row r="34" spans="3:12" ht="15.6" thickTop="1" thickBot="1" x14ac:dyDescent="0.35">
      <c r="C34" s="5"/>
      <c r="E34" s="2"/>
      <c r="F34" s="2"/>
      <c r="G34" s="2"/>
      <c r="H34" s="2"/>
      <c r="I34" s="2"/>
      <c r="J34" s="2"/>
      <c r="K34" s="2"/>
      <c r="L34" s="2"/>
    </row>
    <row r="35" spans="3:12" ht="15" thickTop="1" x14ac:dyDescent="0.3">
      <c r="C35" s="6"/>
      <c r="E35" s="2"/>
      <c r="F35" s="2"/>
      <c r="G35" s="2"/>
      <c r="H35" s="2"/>
      <c r="I35" s="2"/>
      <c r="J35" s="2"/>
      <c r="K35" s="2"/>
      <c r="L35" s="2"/>
    </row>
    <row r="36" spans="3:12" x14ac:dyDescent="0.3">
      <c r="E36" s="1"/>
      <c r="F36" s="1"/>
      <c r="G36" s="1"/>
      <c r="H36" s="1"/>
      <c r="I36" s="1"/>
      <c r="J36" s="1"/>
      <c r="K36" s="1"/>
      <c r="L36" s="1"/>
    </row>
  </sheetData>
  <mergeCells count="2">
    <mergeCell ref="E7:E8"/>
    <mergeCell ref="T7:T8"/>
  </mergeCells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Ajay Wadhera</cp:lastModifiedBy>
  <cp:lastPrinted>2014-10-17T22:32:39Z</cp:lastPrinted>
  <dcterms:created xsi:type="dcterms:W3CDTF">2014-06-12T23:49:27Z</dcterms:created>
  <dcterms:modified xsi:type="dcterms:W3CDTF">2017-06-19T15:10:40Z</dcterms:modified>
</cp:coreProperties>
</file>